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in\Documents\Forex\Trading Strategies\"/>
    </mc:Choice>
  </mc:AlternateContent>
  <bookViews>
    <workbookView xWindow="0" yWindow="0" windowWidth="23040" windowHeight="9084"/>
  </bookViews>
  <sheets>
    <sheet name="March 6 - 11, 2016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9" i="1"/>
  <c r="R19" i="1" s="1"/>
  <c r="C17" i="1"/>
  <c r="S17" i="1" s="1"/>
  <c r="E18" i="1"/>
  <c r="S19" i="1"/>
  <c r="Q19" i="1"/>
  <c r="P19" i="1"/>
  <c r="O19" i="1"/>
  <c r="M19" i="1"/>
  <c r="L19" i="1"/>
  <c r="K19" i="1"/>
  <c r="H19" i="1"/>
  <c r="E19" i="1" s="1"/>
  <c r="G19" i="1"/>
  <c r="F19" i="1"/>
  <c r="S18" i="1"/>
  <c r="R18" i="1"/>
  <c r="Q18" i="1"/>
  <c r="P18" i="1"/>
  <c r="O18" i="1"/>
  <c r="N18" i="1"/>
  <c r="M18" i="1"/>
  <c r="L18" i="1"/>
  <c r="K18" i="1"/>
  <c r="J18" i="1"/>
  <c r="H18" i="1"/>
  <c r="D18" i="1" s="1"/>
  <c r="G18" i="1"/>
  <c r="F18" i="1"/>
  <c r="H17" i="1"/>
  <c r="D17" i="1" s="1"/>
  <c r="F17" i="1"/>
  <c r="S11" i="1"/>
  <c r="S10" i="1"/>
  <c r="S9" i="1"/>
  <c r="R11" i="1"/>
  <c r="R10" i="1"/>
  <c r="R9" i="1"/>
  <c r="Q11" i="1"/>
  <c r="Q10" i="1"/>
  <c r="Q9" i="1"/>
  <c r="P11" i="1"/>
  <c r="P10" i="1"/>
  <c r="P9" i="1"/>
  <c r="O11" i="1"/>
  <c r="O10" i="1"/>
  <c r="O9" i="1"/>
  <c r="J9" i="1"/>
  <c r="N11" i="1"/>
  <c r="N10" i="1"/>
  <c r="N9" i="1"/>
  <c r="M11" i="1"/>
  <c r="L11" i="1"/>
  <c r="K11" i="1"/>
  <c r="J11" i="1"/>
  <c r="J10" i="1"/>
  <c r="K10" i="1"/>
  <c r="L10" i="1"/>
  <c r="M10" i="1"/>
  <c r="M9" i="1"/>
  <c r="L9" i="1"/>
  <c r="K9" i="1"/>
  <c r="F9" i="1"/>
  <c r="F11" i="1"/>
  <c r="F10" i="1"/>
  <c r="G10" i="1"/>
  <c r="E10" i="1" s="1"/>
  <c r="H10" i="1"/>
  <c r="G11" i="1"/>
  <c r="E11" i="1" s="1"/>
  <c r="H11" i="1"/>
  <c r="H9" i="1"/>
  <c r="G9" i="1"/>
  <c r="E9" i="1" s="1"/>
  <c r="N17" i="1" l="1"/>
  <c r="Q17" i="1"/>
  <c r="L17" i="1"/>
  <c r="G17" i="1"/>
  <c r="M17" i="1"/>
  <c r="R17" i="1"/>
  <c r="J17" i="1"/>
  <c r="P17" i="1"/>
  <c r="D19" i="1"/>
  <c r="J19" i="1"/>
  <c r="N19" i="1"/>
  <c r="E17" i="1"/>
  <c r="K17" i="1"/>
  <c r="O17" i="1"/>
  <c r="D11" i="1"/>
  <c r="D9" i="1"/>
  <c r="D10" i="1"/>
</calcChain>
</file>

<file path=xl/sharedStrings.xml><?xml version="1.0" encoding="utf-8"?>
<sst xmlns="http://schemas.openxmlformats.org/spreadsheetml/2006/main" count="60" uniqueCount="31">
  <si>
    <t>Pair</t>
  </si>
  <si>
    <t>Previous Close</t>
  </si>
  <si>
    <t>ATR(20)</t>
  </si>
  <si>
    <t>Buy Entry</t>
  </si>
  <si>
    <t>Sell Entry</t>
  </si>
  <si>
    <t>Initial SL</t>
  </si>
  <si>
    <t>SL (pips)</t>
  </si>
  <si>
    <t>ATR*0.2</t>
  </si>
  <si>
    <t>ATR*0.1</t>
  </si>
  <si>
    <t>GBPUSD</t>
  </si>
  <si>
    <t>EURCAD</t>
  </si>
  <si>
    <t>GBPJPY</t>
  </si>
  <si>
    <t>Trailing Stop Loss Targets on Initial Entry</t>
  </si>
  <si>
    <t>If Buy Stop Executed</t>
  </si>
  <si>
    <t>If Sell Stop Executed</t>
  </si>
  <si>
    <t>Target 2</t>
  </si>
  <si>
    <t>Target 3</t>
  </si>
  <si>
    <t>Target 4</t>
  </si>
  <si>
    <t>Target 5</t>
  </si>
  <si>
    <t>Target 1 (BE)</t>
  </si>
  <si>
    <t>Current Price</t>
  </si>
  <si>
    <t>Re-entry SL</t>
  </si>
  <si>
    <t>Trailing Stop Loss Targets on Re-entry</t>
  </si>
  <si>
    <t>Volatility-Based Trend Trading System (davelansing)</t>
  </si>
  <si>
    <t>Initial Entry Details</t>
  </si>
  <si>
    <t>Re-entry Details</t>
  </si>
  <si>
    <t>Week: March 6 - 11, 2016</t>
  </si>
  <si>
    <t>Note:</t>
  </si>
  <si>
    <r>
      <t xml:space="preserve">For the </t>
    </r>
    <r>
      <rPr>
        <b/>
        <sz val="11"/>
        <color theme="1"/>
        <rFont val="Calibri"/>
        <family val="2"/>
        <scheme val="minor"/>
      </rPr>
      <t>initial</t>
    </r>
    <r>
      <rPr>
        <sz val="11"/>
        <color theme="1"/>
        <rFont val="Calibri"/>
        <family val="2"/>
        <scheme val="minor"/>
      </rPr>
      <t xml:space="preserve"> entries, the only values that need to be entered are the Previous Weekly Close and ATR (20) </t>
    </r>
  </si>
  <si>
    <r>
      <t xml:space="preserve">For </t>
    </r>
    <r>
      <rPr>
        <b/>
        <sz val="11"/>
        <color theme="1"/>
        <rFont val="Calibri"/>
        <family val="2"/>
        <scheme val="minor"/>
      </rPr>
      <t>re-entries</t>
    </r>
    <r>
      <rPr>
        <sz val="11"/>
        <color theme="1"/>
        <rFont val="Calibri"/>
        <family val="2"/>
        <scheme val="minor"/>
      </rPr>
      <t>, the only value that needs to be entered is the Current Price</t>
    </r>
  </si>
  <si>
    <t>Trailing stop losses will be moved once the subsequent target is reached (e.g. stop loss will be moved from the Initial SL to Target 1 once the pair has reached Target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</si>
</sst>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4" borderId="5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1" fontId="0" fillId="4" borderId="6" xfId="0" applyNumberFormat="1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4" borderId="22" xfId="0" applyNumberFormat="1" applyFill="1" applyBorder="1" applyAlignment="1">
      <alignment horizontal="center"/>
    </xf>
    <xf numFmtId="1" fontId="0" fillId="4" borderId="23" xfId="0" applyNumberForma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165" fontId="0" fillId="2" borderId="5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4"/>
  <sheetViews>
    <sheetView tabSelected="1" workbookViewId="0">
      <selection activeCell="A4" sqref="A4:S4"/>
    </sheetView>
  </sheetViews>
  <sheetFormatPr defaultRowHeight="14.4" x14ac:dyDescent="0.3"/>
  <cols>
    <col min="2" max="2" width="15.21875" customWidth="1"/>
    <col min="4" max="5" width="10" customWidth="1"/>
    <col min="6" max="6" width="12" customWidth="1"/>
    <col min="7" max="7" width="9.21875" customWidth="1"/>
    <col min="8" max="8" width="9" customWidth="1"/>
    <col min="10" max="10" width="13.5546875" customWidth="1"/>
    <col min="12" max="12" width="8.88671875" customWidth="1"/>
    <col min="15" max="15" width="12.109375" customWidth="1"/>
  </cols>
  <sheetData>
    <row r="2" spans="1:19" ht="21" x14ac:dyDescent="0.4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4" spans="1:19" ht="18" x14ac:dyDescent="0.35">
      <c r="A4" s="40" t="s">
        <v>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</row>
    <row r="5" spans="1:19" ht="18.600000000000001" thickBot="1" x14ac:dyDescent="0.4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19" ht="15" thickBot="1" x14ac:dyDescent="0.35">
      <c r="J6" s="26" t="s">
        <v>12</v>
      </c>
      <c r="K6" s="27"/>
      <c r="L6" s="27"/>
      <c r="M6" s="27"/>
      <c r="N6" s="27"/>
      <c r="O6" s="27"/>
      <c r="P6" s="27"/>
      <c r="Q6" s="27"/>
      <c r="R6" s="27"/>
      <c r="S6" s="28"/>
    </row>
    <row r="7" spans="1:19" ht="15" thickBot="1" x14ac:dyDescent="0.35">
      <c r="A7" s="50" t="s">
        <v>24</v>
      </c>
      <c r="B7" s="51"/>
      <c r="C7" s="51"/>
      <c r="D7" s="51"/>
      <c r="E7" s="51"/>
      <c r="F7" s="52"/>
      <c r="G7" s="53" t="s">
        <v>7</v>
      </c>
      <c r="H7" s="21" t="s">
        <v>8</v>
      </c>
      <c r="J7" s="29" t="s">
        <v>13</v>
      </c>
      <c r="K7" s="30"/>
      <c r="L7" s="30"/>
      <c r="M7" s="30"/>
      <c r="N7" s="31"/>
      <c r="O7" s="32" t="s">
        <v>14</v>
      </c>
      <c r="P7" s="33"/>
      <c r="Q7" s="33"/>
      <c r="R7" s="33"/>
      <c r="S7" s="34"/>
    </row>
    <row r="8" spans="1:19" x14ac:dyDescent="0.3">
      <c r="A8" s="22" t="s">
        <v>0</v>
      </c>
      <c r="B8" s="23" t="s">
        <v>1</v>
      </c>
      <c r="C8" s="23" t="s">
        <v>2</v>
      </c>
      <c r="D8" s="23" t="s">
        <v>3</v>
      </c>
      <c r="E8" s="23" t="s">
        <v>4</v>
      </c>
      <c r="F8" s="24" t="s">
        <v>5</v>
      </c>
      <c r="G8" s="23" t="s">
        <v>6</v>
      </c>
      <c r="H8" s="25" t="s">
        <v>6</v>
      </c>
      <c r="J8" s="35" t="s">
        <v>19</v>
      </c>
      <c r="K8" s="36" t="s">
        <v>15</v>
      </c>
      <c r="L8" s="36" t="s">
        <v>16</v>
      </c>
      <c r="M8" s="36" t="s">
        <v>17</v>
      </c>
      <c r="N8" s="37" t="s">
        <v>18</v>
      </c>
      <c r="O8" s="35" t="s">
        <v>19</v>
      </c>
      <c r="P8" s="36" t="s">
        <v>15</v>
      </c>
      <c r="Q8" s="36" t="s">
        <v>16</v>
      </c>
      <c r="R8" s="36" t="s">
        <v>17</v>
      </c>
      <c r="S8" s="37" t="s">
        <v>18</v>
      </c>
    </row>
    <row r="9" spans="1:19" x14ac:dyDescent="0.3">
      <c r="A9" s="41" t="s">
        <v>9</v>
      </c>
      <c r="B9" s="2">
        <v>1.4227000000000001</v>
      </c>
      <c r="C9" s="2">
        <v>294</v>
      </c>
      <c r="D9" s="8">
        <f>SUM(B9+(G9*0.0001))</f>
        <v>1.4285800000000002</v>
      </c>
      <c r="E9" s="8">
        <f>SUM(B9-(G9*0.0001))</f>
        <v>1.41682</v>
      </c>
      <c r="F9" s="6">
        <f>PRODUCT(B9)</f>
        <v>1.4227000000000001</v>
      </c>
      <c r="G9" s="19">
        <f>PRODUCT(C9*0.2)</f>
        <v>58.800000000000004</v>
      </c>
      <c r="H9" s="18">
        <f>PRODUCT(C9*0.1)</f>
        <v>29.400000000000002</v>
      </c>
      <c r="J9" s="9">
        <f>SUM(B9+(C9*0.2*0.0001))</f>
        <v>1.4285800000000002</v>
      </c>
      <c r="K9" s="8">
        <f>SUM(B9+(C9*0.4*0.0001))</f>
        <v>1.4344600000000001</v>
      </c>
      <c r="L9" s="8">
        <f>SUM(B9+(C9*0.6*0.0001))</f>
        <v>1.4403400000000002</v>
      </c>
      <c r="M9" s="8">
        <f>SUM(B9+(C9*0.8*0.0001))</f>
        <v>1.4462200000000001</v>
      </c>
      <c r="N9" s="8">
        <f>SUM(B9+(C9*1*0.0001))</f>
        <v>1.4521000000000002</v>
      </c>
      <c r="O9" s="43">
        <f>SUM(B9-(C9*0.2*0.0001))</f>
        <v>1.41682</v>
      </c>
      <c r="P9" s="44">
        <f>SUM(B9-(C9*0.4*0.0001))</f>
        <v>1.4109400000000001</v>
      </c>
      <c r="Q9" s="44">
        <f>SUM(B9-(C9*0.6*0.0001))</f>
        <v>1.40506</v>
      </c>
      <c r="R9" s="44">
        <f>SUM(B9-(C9*0.8*0.0001))</f>
        <v>1.3991800000000001</v>
      </c>
      <c r="S9" s="45">
        <f>SUM(B9-(C9*1*0.0001))</f>
        <v>1.3933</v>
      </c>
    </row>
    <row r="10" spans="1:19" x14ac:dyDescent="0.3">
      <c r="A10" s="41" t="s">
        <v>10</v>
      </c>
      <c r="B10" s="2">
        <v>1.4632000000000001</v>
      </c>
      <c r="C10" s="2">
        <v>427</v>
      </c>
      <c r="D10" s="8">
        <f>SUM(B10+(G10*0.0001))</f>
        <v>1.47174</v>
      </c>
      <c r="E10" s="8">
        <f>SUM(B10-(G10*0.0001))</f>
        <v>1.4546600000000001</v>
      </c>
      <c r="F10" s="6">
        <f t="shared" ref="F10" si="0">PRODUCT(B10)</f>
        <v>1.4632000000000001</v>
      </c>
      <c r="G10" s="7">
        <f t="shared" ref="G10:G11" si="1">PRODUCT(C10*0.2)</f>
        <v>85.4</v>
      </c>
      <c r="H10" s="13">
        <f t="shared" ref="H10:H11" si="2">PRODUCT(C10*0.1)</f>
        <v>42.7</v>
      </c>
      <c r="J10" s="9">
        <f>SUM(B10+(C10*0.2*0.0001))</f>
        <v>1.47174</v>
      </c>
      <c r="K10" s="8">
        <f>SUM(B10+(C10*0.4*0.0001))</f>
        <v>1.48028</v>
      </c>
      <c r="L10" s="8">
        <f>SUM(B10+(C10*0.6*0.0001))</f>
        <v>1.48882</v>
      </c>
      <c r="M10" s="8">
        <f>SUM(B10+(C10*0.8*0.0001))</f>
        <v>1.49736</v>
      </c>
      <c r="N10" s="8">
        <f t="shared" ref="N10" si="3">SUM(B10+(C10*1*0.0001))</f>
        <v>1.5059</v>
      </c>
      <c r="O10" s="43">
        <f t="shared" ref="O10" si="4">SUM(B10-(C10*0.2*0.0001))</f>
        <v>1.4546600000000001</v>
      </c>
      <c r="P10" s="44">
        <f t="shared" ref="P10" si="5">SUM(B10-(C10*0.4*0.0001))</f>
        <v>1.4461200000000001</v>
      </c>
      <c r="Q10" s="44">
        <f t="shared" ref="Q10" si="6">SUM(B10-(C10*0.6*0.0001))</f>
        <v>1.4375800000000001</v>
      </c>
      <c r="R10" s="44">
        <f t="shared" ref="R10" si="7">SUM(B10-(C10*0.8*0.0001))</f>
        <v>1.4290400000000001</v>
      </c>
      <c r="S10" s="45">
        <f t="shared" ref="S10" si="8">SUM(B10-(C10*1*0.0001))</f>
        <v>1.4205000000000001</v>
      </c>
    </row>
    <row r="11" spans="1:19" ht="15" thickBot="1" x14ac:dyDescent="0.35">
      <c r="A11" s="42" t="s">
        <v>11</v>
      </c>
      <c r="B11" s="14">
        <v>161.9</v>
      </c>
      <c r="C11" s="15">
        <v>472</v>
      </c>
      <c r="D11" s="11">
        <f>SUM(B11+(G11*0.01))</f>
        <v>162.84399999999999</v>
      </c>
      <c r="E11" s="11">
        <f>SUM(B11-(G11*0.01))</f>
        <v>160.95600000000002</v>
      </c>
      <c r="F11" s="11">
        <f>PRODUCT(B11)</f>
        <v>161.9</v>
      </c>
      <c r="G11" s="16">
        <f t="shared" si="1"/>
        <v>94.4</v>
      </c>
      <c r="H11" s="17">
        <f t="shared" si="2"/>
        <v>47.2</v>
      </c>
      <c r="J11" s="10">
        <f>SUM(B11+(C11*0.2*0.01))</f>
        <v>162.84399999999999</v>
      </c>
      <c r="K11" s="11">
        <f>SUM(B11+(C11*0.4*0.01))</f>
        <v>163.78800000000001</v>
      </c>
      <c r="L11" s="11">
        <f>SUM(B11+(C11*0.6*0.01))</f>
        <v>164.732</v>
      </c>
      <c r="M11" s="11">
        <f>SUM(B11+(C11*0.8*0.01))</f>
        <v>165.67600000000002</v>
      </c>
      <c r="N11" s="12">
        <f>SUM(B11+(C11*1*0.01))</f>
        <v>166.62</v>
      </c>
      <c r="O11" s="46">
        <f>SUM(B11-(C11*0.2*0.01))</f>
        <v>160.95600000000002</v>
      </c>
      <c r="P11" s="47">
        <f>SUM(B11-(C11*0.4*0.01))</f>
        <v>160.012</v>
      </c>
      <c r="Q11" s="47">
        <f>SUM(B11-(C11*0.6*0.01))</f>
        <v>159.06800000000001</v>
      </c>
      <c r="R11" s="47">
        <f>SUM(B11-(C11*0.8*0.01))</f>
        <v>158.124</v>
      </c>
      <c r="S11" s="48">
        <f>SUM(B11-(C11*1*0.01))</f>
        <v>157.18</v>
      </c>
    </row>
    <row r="12" spans="1:19" x14ac:dyDescent="0.3">
      <c r="A12" s="3"/>
      <c r="B12" s="4"/>
      <c r="C12" s="4"/>
      <c r="D12" s="5"/>
      <c r="E12" s="5"/>
      <c r="F12" s="5"/>
      <c r="G12" s="5"/>
      <c r="H12" s="5"/>
    </row>
    <row r="13" spans="1:19" ht="15" thickBot="1" x14ac:dyDescent="0.35">
      <c r="A13" s="3"/>
      <c r="B13" s="4"/>
      <c r="C13" s="4"/>
      <c r="D13" s="5"/>
      <c r="E13" s="5"/>
      <c r="F13" s="5"/>
      <c r="G13" s="5"/>
      <c r="H13" s="5"/>
    </row>
    <row r="14" spans="1:19" ht="15" thickBot="1" x14ac:dyDescent="0.35">
      <c r="J14" s="26" t="s">
        <v>22</v>
      </c>
      <c r="K14" s="27"/>
      <c r="L14" s="27"/>
      <c r="M14" s="27"/>
      <c r="N14" s="27"/>
      <c r="O14" s="27"/>
      <c r="P14" s="27"/>
      <c r="Q14" s="27"/>
      <c r="R14" s="27"/>
      <c r="S14" s="28"/>
    </row>
    <row r="15" spans="1:19" ht="15" thickBot="1" x14ac:dyDescent="0.35">
      <c r="A15" s="50" t="s">
        <v>25</v>
      </c>
      <c r="B15" s="51"/>
      <c r="C15" s="51"/>
      <c r="D15" s="51"/>
      <c r="E15" s="51"/>
      <c r="F15" s="52"/>
      <c r="G15" s="20" t="s">
        <v>7</v>
      </c>
      <c r="H15" s="54" t="s">
        <v>8</v>
      </c>
      <c r="J15" s="29" t="s">
        <v>13</v>
      </c>
      <c r="K15" s="30"/>
      <c r="L15" s="30"/>
      <c r="M15" s="30"/>
      <c r="N15" s="31"/>
      <c r="O15" s="32" t="s">
        <v>14</v>
      </c>
      <c r="P15" s="33"/>
      <c r="Q15" s="33"/>
      <c r="R15" s="33"/>
      <c r="S15" s="34"/>
    </row>
    <row r="16" spans="1:19" x14ac:dyDescent="0.3">
      <c r="A16" s="22" t="s">
        <v>0</v>
      </c>
      <c r="B16" s="49" t="s">
        <v>20</v>
      </c>
      <c r="C16" s="23" t="s">
        <v>2</v>
      </c>
      <c r="D16" s="23" t="s">
        <v>3</v>
      </c>
      <c r="E16" s="23" t="s">
        <v>4</v>
      </c>
      <c r="F16" s="24" t="s">
        <v>21</v>
      </c>
      <c r="G16" s="23" t="s">
        <v>6</v>
      </c>
      <c r="H16" s="25" t="s">
        <v>6</v>
      </c>
      <c r="J16" s="35" t="s">
        <v>19</v>
      </c>
      <c r="K16" s="36" t="s">
        <v>15</v>
      </c>
      <c r="L16" s="36" t="s">
        <v>16</v>
      </c>
      <c r="M16" s="36" t="s">
        <v>17</v>
      </c>
      <c r="N16" s="37" t="s">
        <v>18</v>
      </c>
      <c r="O16" s="35" t="s">
        <v>19</v>
      </c>
      <c r="P16" s="36" t="s">
        <v>15</v>
      </c>
      <c r="Q16" s="36" t="s">
        <v>16</v>
      </c>
      <c r="R16" s="36" t="s">
        <v>17</v>
      </c>
      <c r="S16" s="37" t="s">
        <v>18</v>
      </c>
    </row>
    <row r="17" spans="1:19" x14ac:dyDescent="0.3">
      <c r="A17" s="41" t="s">
        <v>9</v>
      </c>
      <c r="B17" s="2">
        <v>1.4227000000000001</v>
      </c>
      <c r="C17" s="6">
        <f>PRODUCT(C9)</f>
        <v>294</v>
      </c>
      <c r="D17" s="8">
        <f>SUM(B17+(H17*0.0001))</f>
        <v>1.42564</v>
      </c>
      <c r="E17" s="8">
        <f>SUM(B17-(H17*0.0001))</f>
        <v>1.4197600000000001</v>
      </c>
      <c r="F17" s="6">
        <f>PRODUCT(B17)</f>
        <v>1.4227000000000001</v>
      </c>
      <c r="G17" s="19">
        <f>PRODUCT(C17*0.2)</f>
        <v>58.800000000000004</v>
      </c>
      <c r="H17" s="18">
        <f>PRODUCT(C17*0.1)</f>
        <v>29.400000000000002</v>
      </c>
      <c r="J17" s="9">
        <f>SUM(B17+(C17*0.2*0.0001))</f>
        <v>1.4285800000000002</v>
      </c>
      <c r="K17" s="8">
        <f>SUM(B17+(C17*0.4*0.0001))</f>
        <v>1.4344600000000001</v>
      </c>
      <c r="L17" s="8">
        <f>SUM(B17+(C17*0.6*0.0001))</f>
        <v>1.4403400000000002</v>
      </c>
      <c r="M17" s="8">
        <f>SUM(B17+(C17*0.8*0.0001))</f>
        <v>1.4462200000000001</v>
      </c>
      <c r="N17" s="8">
        <f>SUM(B17+(C17*1*0.0001))</f>
        <v>1.4521000000000002</v>
      </c>
      <c r="O17" s="43">
        <f>SUM(B17-(C17*0.2*0.0001))</f>
        <v>1.41682</v>
      </c>
      <c r="P17" s="44">
        <f>SUM(B17-(C17*0.4*0.0001))</f>
        <v>1.4109400000000001</v>
      </c>
      <c r="Q17" s="44">
        <f>SUM(B17-(C17*0.6*0.0001))</f>
        <v>1.40506</v>
      </c>
      <c r="R17" s="44">
        <f>SUM(B17-(C17*0.8*0.0001))</f>
        <v>1.3991800000000001</v>
      </c>
      <c r="S17" s="45">
        <f>SUM(B17-(C17*1*0.0001))</f>
        <v>1.3933</v>
      </c>
    </row>
    <row r="18" spans="1:19" x14ac:dyDescent="0.3">
      <c r="A18" s="41" t="s">
        <v>10</v>
      </c>
      <c r="B18" s="2">
        <v>1.4632000000000001</v>
      </c>
      <c r="C18" s="6">
        <f t="shared" ref="C18:C19" si="9">PRODUCT(C10)</f>
        <v>427</v>
      </c>
      <c r="D18" s="8">
        <f t="shared" ref="D18:D19" si="10">SUM(B18+(H18*0.0001))</f>
        <v>1.4674700000000001</v>
      </c>
      <c r="E18" s="8">
        <f t="shared" ref="E18:E19" si="11">SUM(B18-(H18*0.0001))</f>
        <v>1.4589300000000001</v>
      </c>
      <c r="F18" s="6">
        <f t="shared" ref="F18" si="12">PRODUCT(B18)</f>
        <v>1.4632000000000001</v>
      </c>
      <c r="G18" s="7">
        <f t="shared" ref="G18:G19" si="13">PRODUCT(C18*0.2)</f>
        <v>85.4</v>
      </c>
      <c r="H18" s="13">
        <f t="shared" ref="H18:H19" si="14">PRODUCT(C18*0.1)</f>
        <v>42.7</v>
      </c>
      <c r="J18" s="9">
        <f>SUM(B18+(C18*0.2*0.0001))</f>
        <v>1.47174</v>
      </c>
      <c r="K18" s="8">
        <f>SUM(B18+(C18*0.4*0.0001))</f>
        <v>1.48028</v>
      </c>
      <c r="L18" s="8">
        <f>SUM(B18+(C18*0.6*0.0001))</f>
        <v>1.48882</v>
      </c>
      <c r="M18" s="8">
        <f>SUM(B18+(C18*0.8*0.0001))</f>
        <v>1.49736</v>
      </c>
      <c r="N18" s="8">
        <f t="shared" ref="N18:N19" si="15">SUM(B18+(C18*1*0.0001))</f>
        <v>1.5059</v>
      </c>
      <c r="O18" s="43">
        <f t="shared" ref="O18:O19" si="16">SUM(B18-(C18*0.2*0.0001))</f>
        <v>1.4546600000000001</v>
      </c>
      <c r="P18" s="44">
        <f t="shared" ref="P18:P19" si="17">SUM(B18-(C18*0.4*0.0001))</f>
        <v>1.4461200000000001</v>
      </c>
      <c r="Q18" s="44">
        <f t="shared" ref="Q18:Q19" si="18">SUM(B18-(C18*0.6*0.0001))</f>
        <v>1.4375800000000001</v>
      </c>
      <c r="R18" s="44">
        <f t="shared" ref="R18:R19" si="19">SUM(B18-(C18*0.8*0.0001))</f>
        <v>1.4290400000000001</v>
      </c>
      <c r="S18" s="45">
        <f t="shared" ref="S18:S19" si="20">SUM(B18-(C18*1*0.0001))</f>
        <v>1.4205000000000001</v>
      </c>
    </row>
    <row r="19" spans="1:19" ht="15" thickBot="1" x14ac:dyDescent="0.35">
      <c r="A19" s="42" t="s">
        <v>11</v>
      </c>
      <c r="B19" s="14">
        <v>161.9</v>
      </c>
      <c r="C19" s="55">
        <f t="shared" si="9"/>
        <v>472</v>
      </c>
      <c r="D19" s="11">
        <f t="shared" si="10"/>
        <v>161.90472</v>
      </c>
      <c r="E19" s="11">
        <f t="shared" si="11"/>
        <v>161.89528000000001</v>
      </c>
      <c r="F19" s="11">
        <f>PRODUCT(B19)</f>
        <v>161.9</v>
      </c>
      <c r="G19" s="16">
        <f t="shared" si="13"/>
        <v>94.4</v>
      </c>
      <c r="H19" s="17">
        <f t="shared" si="14"/>
        <v>47.2</v>
      </c>
      <c r="J19" s="10">
        <f>SUM(B19+(C19*0.2*0.01))</f>
        <v>162.84399999999999</v>
      </c>
      <c r="K19" s="11">
        <f>SUM(B19+(C19*0.4*0.01))</f>
        <v>163.78800000000001</v>
      </c>
      <c r="L19" s="11">
        <f>SUM(B19+(C19*0.6*0.01))</f>
        <v>164.732</v>
      </c>
      <c r="M19" s="11">
        <f>SUM(B19+(C19*0.8*0.01))</f>
        <v>165.67600000000002</v>
      </c>
      <c r="N19" s="12">
        <f>SUM(B19+(C19*1*0.01))</f>
        <v>166.62</v>
      </c>
      <c r="O19" s="46">
        <f>SUM(B19-(C19*0.2*0.01))</f>
        <v>160.95600000000002</v>
      </c>
      <c r="P19" s="47">
        <f>SUM(B19-(C19*0.4*0.01))</f>
        <v>160.012</v>
      </c>
      <c r="Q19" s="47">
        <f>SUM(B19-(C19*0.6*0.01))</f>
        <v>159.06800000000001</v>
      </c>
      <c r="R19" s="47">
        <f>SUM(B19-(C19*0.8*0.01))</f>
        <v>158.124</v>
      </c>
      <c r="S19" s="48">
        <f>SUM(B19-(C19*1*0.01))</f>
        <v>157.18</v>
      </c>
    </row>
    <row r="20" spans="1:19" x14ac:dyDescent="0.3">
      <c r="A20" s="3"/>
      <c r="B20" s="4"/>
      <c r="C20" s="4"/>
      <c r="D20" s="5"/>
      <c r="E20" s="5"/>
      <c r="F20" s="5"/>
      <c r="G20" s="5"/>
      <c r="H20" s="5"/>
    </row>
    <row r="21" spans="1:19" x14ac:dyDescent="0.3">
      <c r="A21" s="57" t="s">
        <v>27</v>
      </c>
      <c r="B21" s="39" t="s">
        <v>28</v>
      </c>
      <c r="C21" s="39"/>
      <c r="D21" s="39"/>
      <c r="E21" s="39"/>
      <c r="F21" s="39"/>
      <c r="G21" s="39"/>
      <c r="H21" s="39"/>
      <c r="I21" s="39"/>
      <c r="J21" s="39"/>
    </row>
    <row r="22" spans="1:19" x14ac:dyDescent="0.3">
      <c r="B22" s="39" t="s">
        <v>29</v>
      </c>
      <c r="C22" s="39"/>
      <c r="D22" s="39"/>
      <c r="E22" s="39"/>
      <c r="F22" s="39"/>
      <c r="G22" s="39"/>
      <c r="H22" s="39"/>
      <c r="I22" s="39"/>
      <c r="J22" s="39"/>
      <c r="K22" s="39"/>
    </row>
    <row r="23" spans="1:19" x14ac:dyDescent="0.3">
      <c r="B23" s="1"/>
      <c r="C23" s="1"/>
      <c r="D23" s="1"/>
      <c r="E23" s="1"/>
      <c r="F23" s="1"/>
      <c r="G23" s="1"/>
      <c r="H23" s="1"/>
    </row>
    <row r="24" spans="1:19" x14ac:dyDescent="0.3">
      <c r="B24" t="s">
        <v>30</v>
      </c>
    </row>
  </sheetData>
  <mergeCells count="10">
    <mergeCell ref="A15:F15"/>
    <mergeCell ref="A4:S4"/>
    <mergeCell ref="A2:S2"/>
    <mergeCell ref="J14:S14"/>
    <mergeCell ref="J15:N15"/>
    <mergeCell ref="O15:S15"/>
    <mergeCell ref="A7:F7"/>
    <mergeCell ref="O7:S7"/>
    <mergeCell ref="J6:S6"/>
    <mergeCell ref="J7:N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6 - 11, 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dcterms:created xsi:type="dcterms:W3CDTF">2016-03-05T15:17:27Z</dcterms:created>
  <dcterms:modified xsi:type="dcterms:W3CDTF">2016-03-05T17:43:05Z</dcterms:modified>
</cp:coreProperties>
</file>